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2800" windowHeight="8775" activeTab="0"/>
  </bookViews>
  <sheets>
    <sheet name="5. Rozpočet s výkazem výměr" sheetId="1" r:id="rId1"/>
  </sheets>
  <definedNames>
    <definedName name="_xlnm.Print_Titles" localSheetId="0">'5. Rozpočet s výkazem výměr'!$1:$7</definedName>
  </definedNames>
  <calcPr fullCalcOnLoad="1"/>
</workbook>
</file>

<file path=xl/sharedStrings.xml><?xml version="1.0" encoding="utf-8"?>
<sst xmlns="http://schemas.openxmlformats.org/spreadsheetml/2006/main" count="178" uniqueCount="136">
  <si>
    <t>ROZPOČET S VÝKAZEM VÝMĚR</t>
  </si>
  <si>
    <t>P.Č.</t>
  </si>
  <si>
    <t>Kód položky</t>
  </si>
  <si>
    <t>Popis</t>
  </si>
  <si>
    <t>MJ</t>
  </si>
  <si>
    <t>Množství celkem</t>
  </si>
  <si>
    <t>Cena jednotková</t>
  </si>
  <si>
    <t>Cena celkem</t>
  </si>
  <si>
    <t>1</t>
  </si>
  <si>
    <t>3</t>
  </si>
  <si>
    <t>4</t>
  </si>
  <si>
    <t>5</t>
  </si>
  <si>
    <t>6</t>
  </si>
  <si>
    <t>7</t>
  </si>
  <si>
    <t>8</t>
  </si>
  <si>
    <t>HSV</t>
  </si>
  <si>
    <t xml:space="preserve">Práce a dodávky HSV   </t>
  </si>
  <si>
    <t xml:space="preserve">Zemní práce   </t>
  </si>
  <si>
    <t>m2</t>
  </si>
  <si>
    <t>m3</t>
  </si>
  <si>
    <t xml:space="preserve">Součet   </t>
  </si>
  <si>
    <t>131201209</t>
  </si>
  <si>
    <t>132201209</t>
  </si>
  <si>
    <t xml:space="preserve">Příplatek za lepivost k hloubení rýh š do 2000 mm v hornině tř. 3   </t>
  </si>
  <si>
    <t>583439590</t>
  </si>
  <si>
    <t xml:space="preserve">kamenivo drcené hrubé frakce 32-63   </t>
  </si>
  <si>
    <t>t</t>
  </si>
  <si>
    <t xml:space="preserve">viz PD obsyp potrubí + DČOV   </t>
  </si>
  <si>
    <t>583373310</t>
  </si>
  <si>
    <t xml:space="preserve">štěrkopísek frakce 0-22   </t>
  </si>
  <si>
    <t xml:space="preserve">Vodorovné konstrukce   </t>
  </si>
  <si>
    <t>452311141</t>
  </si>
  <si>
    <t xml:space="preserve">Podkladní desky z betonu prostého tř. C 16/20 otevřený výkop   </t>
  </si>
  <si>
    <t xml:space="preserve">beton pod DČOV   </t>
  </si>
  <si>
    <t>452351101</t>
  </si>
  <si>
    <t xml:space="preserve">Bednění podkladních desek nebo bloků nebo sedlového lože otevřený výkop   </t>
  </si>
  <si>
    <t xml:space="preserve">Trubní vedení   </t>
  </si>
  <si>
    <t>871313121</t>
  </si>
  <si>
    <t>m</t>
  </si>
  <si>
    <t>286112630</t>
  </si>
  <si>
    <t xml:space="preserve">trubka KGEM s hrdlem 150X4,7X2M SN8KOEX,PVC   </t>
  </si>
  <si>
    <t>kus</t>
  </si>
  <si>
    <t xml:space="preserve">Montáž DČOV   </t>
  </si>
  <si>
    <t>R00001</t>
  </si>
  <si>
    <t>sou</t>
  </si>
  <si>
    <t xml:space="preserve">Domovní ČOV splňuje podmínky dle nařízení vlády č. 57/2016 Sb. o ukazatelích a hodnotách přípustného znečištění odpadních vod a náležitostech povolení k vypouštění odpadních vod do vod podzemních.  A nařízení vlády č. 401/2015 Sb. o ukazatelích a hodnotách přípustného znečištění povrchových vod a odpadních vod, náležitostech povolení k vypouštění odpadních vod do vod povrchových a do kanalizací a o citlivých oblastech, kategorie III.  A jsou certifikovány podle NV 190/2002 Sb. Akumulační prostor kalu v rámci nádrže DCOV.   </t>
  </si>
  <si>
    <t>R00002</t>
  </si>
  <si>
    <t>R00003</t>
  </si>
  <si>
    <t>R00004</t>
  </si>
  <si>
    <t xml:space="preserve">Provedení uprav na NN vedení pro připojení ČOV   </t>
  </si>
  <si>
    <t>9</t>
  </si>
  <si>
    <t xml:space="preserve">Ostatní konstrukce a práce-bourání   </t>
  </si>
  <si>
    <t>919726122</t>
  </si>
  <si>
    <t xml:space="preserve">Geotextilie pro ochranu, separaci a filtraci netkaná měrná hmotnost do 300 g/m2   </t>
  </si>
  <si>
    <t>693111150</t>
  </si>
  <si>
    <t xml:space="preserve">textilie netkaná vpichovaná GETEX š 200 cm 300 g/m2   </t>
  </si>
  <si>
    <t>99</t>
  </si>
  <si>
    <t xml:space="preserve">Přesun hmot   </t>
  </si>
  <si>
    <t>998271301</t>
  </si>
  <si>
    <t xml:space="preserve">Přesun hmot pro kanalizace hloubené monolitické z betonu otevřený výkop   </t>
  </si>
  <si>
    <t>VRN</t>
  </si>
  <si>
    <t xml:space="preserve">Vedlejší rozpočtové náklady   </t>
  </si>
  <si>
    <t>0</t>
  </si>
  <si>
    <t>030001000</t>
  </si>
  <si>
    <t xml:space="preserve">Zařízení staveniště   </t>
  </si>
  <si>
    <t>040001000</t>
  </si>
  <si>
    <t xml:space="preserve">Zaškolení obsluhy   </t>
  </si>
  <si>
    <t>050001000</t>
  </si>
  <si>
    <t xml:space="preserve">Revize a zkoušky   </t>
  </si>
  <si>
    <t>060001000</t>
  </si>
  <si>
    <t xml:space="preserve">Územní vlivy   </t>
  </si>
  <si>
    <t xml:space="preserve">Datum:   </t>
  </si>
  <si>
    <t xml:space="preserve">Celkem bez DPH   </t>
  </si>
  <si>
    <t>Zhotovitel:  dle výběrového řízení</t>
  </si>
  <si>
    <t>Zásyp jam, šachet rýh nebo kolem objektů sypaninou se zhutněním</t>
  </si>
  <si>
    <t>Lože pod potrubí otevřený výkop ze štěrkopísku</t>
  </si>
  <si>
    <t>Montáž DCOV, včetně zprovoznění a aktivního kalu</t>
  </si>
  <si>
    <t>Vyčištění nádrže po vyklizení splaškových vod</t>
  </si>
  <si>
    <t xml:space="preserve">Vyčíštění stávajících jímek, po jejich vyvežení, které zajístí objednatel, </t>
  </si>
  <si>
    <t>Obetonování trubního propustku betonem prostým tř. C 16/20</t>
  </si>
  <si>
    <t>121101101R</t>
  </si>
  <si>
    <t xml:space="preserve">Vsak   </t>
  </si>
  <si>
    <t xml:space="preserve">lože pod potrubí   </t>
  </si>
  <si>
    <t xml:space="preserve">viz. situace + vzor řez rýhy   </t>
  </si>
  <si>
    <t xml:space="preserve">viz. PD, ČOV, Vsak   </t>
  </si>
  <si>
    <t>kpl</t>
  </si>
  <si>
    <t>R00005</t>
  </si>
  <si>
    <t>R00006</t>
  </si>
  <si>
    <t>Rozebrání zpevněných povrchů při překopech vozovek  a jejich uvedení do původního stavu</t>
  </si>
  <si>
    <t>zásyp zeminou z výkopu a vsakovací vrstva dle PD</t>
  </si>
  <si>
    <t>Hloubení zapažených jam a zářezů s urovnáním dna do předepsaného profilu a spádu Příplatek k cenám za lepivost horniny tř. 3   odhad 50 %</t>
  </si>
  <si>
    <t>Zařízení pro monitoring ČOV a přenos dat - telemetrie, včetně instalace a aktivace</t>
  </si>
  <si>
    <t xml:space="preserve">dodávka a montáž kabelu a montáž do rozvaděče, uložení do chráničky, vedení ve společné rýze s DN125, hloubky uložení min 0,8m.Rezerva déky kabelu 10m pro jednotlivou DČOV pro napojení do rozvaděče uživatele.   </t>
  </si>
  <si>
    <t>součástí ceny je i rozhrnutí přebytečné zeminy na pozemku uživatele ČOV, případně odvoz na obecní deponii nebo skládku odpadů</t>
  </si>
  <si>
    <t>Nástavce k DČOV 5 x 0,2 m
Nástavce k DČOV 10 x 0,3 m
Nástavce k DČOV 5 x 0,5 m</t>
  </si>
  <si>
    <t>Obetonování DČOV při výskytu vysoké HPV - 10 ks x 1,6</t>
  </si>
  <si>
    <t>Každá DČOV bude vybavena vlastní řídícím a monitorovacím zařízením. Monitorovací zařízení musí přenášet informace a stav každé DČOV nepřetržitě 24 hodin denně a tyto informace budou na dispečinku průběžně ukládány po dobu 365 dní v roce. V rámci požadovaného monitoringu budou u jednotlivých DČOV sledovány následující prvky:
1) Chod dmychadla a vzduchovacích elementů
2) Signalizace otevření ČOV</t>
  </si>
  <si>
    <t>Sejmutí ornice plochy do 500 m2 tl vrstvy přes 250 do 300 mm strojně</t>
  </si>
  <si>
    <t>Hloubení jam zapažených v hornině třídy těžitelnosti I skupiny 3 objem do 500 m3 strojně</t>
  </si>
  <si>
    <t>Hloubení zapažených rýh š do 2000 mm v hornině třídy těžitelnosti I skupiny 3 objem do 500 m3</t>
  </si>
  <si>
    <t>Nakládání výkopku z hornin třídy těžitelnosti I skupiny 1 až 3 přes 100 m3</t>
  </si>
  <si>
    <t>Vodorovné přemístění přes 1 500 do 2000 m výkopku/sypaniny z horniny třídy těžitelnosti I skupiny 1 až 3</t>
  </si>
  <si>
    <t>162451106R</t>
  </si>
  <si>
    <t>Obsypání potrubí ručně sypaninou bez prohození, uloženou do 3 m</t>
  </si>
  <si>
    <t>Rozprostření ornice tl vrstvy do 200 mm pl přes 100 do 500 m2 v rovině nebo ve svahu do 1:5 strojně</t>
  </si>
  <si>
    <t>Cenová úroveň: ÚRS 2022/I</t>
  </si>
  <si>
    <t>3*2*20</t>
  </si>
  <si>
    <t>3*2*2*20 - ČOV</t>
  </si>
  <si>
    <t>3x1x2x1+5x1x2x1+3x1x1,8 - vsaky</t>
  </si>
  <si>
    <t>279 * 1,2 * 1,0</t>
  </si>
  <si>
    <t>261,4+334,8</t>
  </si>
  <si>
    <t>2*2*0,5*20 - ČOV</t>
  </si>
  <si>
    <t xml:space="preserve">61,4 * 2,0  </t>
  </si>
  <si>
    <t xml:space="preserve">2*2*20*0,6   </t>
  </si>
  <si>
    <t>279,0*0,45 - potrubí</t>
  </si>
  <si>
    <t xml:space="preserve">173,55* 2,0  </t>
  </si>
  <si>
    <t xml:space="preserve">279,0*1,0*0,1   </t>
  </si>
  <si>
    <t>2*2*0,1*20</t>
  </si>
  <si>
    <t>8*0,1*20</t>
  </si>
  <si>
    <t xml:space="preserve">Montáž potrubí z kanalizačních trub z PVC otevřený výkop sklon do 20 % DN 125   </t>
  </si>
  <si>
    <t xml:space="preserve">Domovní ČOV splňuje podmínky dle nařízení vlády č. 57/2016 Sb. o ukazatelích a hodnotách přípustného znečištění odpadních vod a náležitostech povolení k vypouštění odpadních vod do vod podzemních.  A nařízení vlády č. 401/2015 Sb. o ukazatelích a hodnotách přípustného znečištění povrchových vod a odpadních vod, náležitostech povolení k vypouštění odpadních vod do vod povrchových a do kanalizací a o citlivých oblastech, kategorie III.  A jsou certifikovány podle NV 190/2002 Sb. Akumulační prostor kalu v rámci nádrže DCOV.  </t>
  </si>
  <si>
    <t>20*10</t>
  </si>
  <si>
    <t>25*3</t>
  </si>
  <si>
    <t>Dispečink - centrální monitoring</t>
  </si>
  <si>
    <t>070001000</t>
  </si>
  <si>
    <t>938901132R</t>
  </si>
  <si>
    <t>Napojení odtokového potrubí do vodoteče</t>
  </si>
  <si>
    <t>R00007</t>
  </si>
  <si>
    <t>Šachta na dmychadlo pro ČOV</t>
  </si>
  <si>
    <t>R00008</t>
  </si>
  <si>
    <t>Napojení odtoku DN 125 do zatrubněného potoka a do otevřeného koryta</t>
  </si>
  <si>
    <t>Stavba:   Domovní čistírny odpadních vod v obci Miskovice, místní část Mezholezy – soustava DČOV</t>
  </si>
  <si>
    <t>Objednatel:  Obec Miskovice</t>
  </si>
  <si>
    <t>ČOV 1-5 EO vč. zákrytu a prodloužení, označení plus</t>
  </si>
  <si>
    <t>Samonosná betonová nádrž 8m3 včetně zemních prací, osazení a úpravou pro napojení na ČOV (včetně nástavců) ČOV č. 3</t>
  </si>
  <si>
    <t>ČOV 1-5 EO KOMBI vč. zákrytu a prodloužení, s akumulační prostorem o objemu 1,0 m3, bez šachty na dmychadlo, umístěno nad akumulačním prostorem vyčištěné vody, označení plus ovál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</si>
</sst>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[$-405]dddd\ d\.\ mmmm\ yyyy"/>
    <numFmt numFmtId="169" formatCode="_-* #,##0.0\ &quot;Kč&quot;_-;\-* #,##0.0\ &quot;Kč&quot;_-;_-* &quot;-&quot;??\ &quot;Kč&quot;_-;_-@_-"/>
    <numFmt numFmtId="170" formatCode="_-* #,##0\ &quot;Kč&quot;_-;\-* #,##0\ &quot;Kč&quot;_-;_-* &quot;-&quot;??\ &quot;Kč&quot;_-;_-@_-"/>
    <numFmt numFmtId="171" formatCode="#,##0.000_ ;\-#,##0.000\ "/>
  </numFmts>
  <fonts count="51">
    <font>
      <sz val="8"/>
      <name val="MS Sans Serif"/>
      <family val="0"/>
    </font>
    <font>
      <b/>
      <sz val="14"/>
      <color indexed="10"/>
      <name val="Arial CE"/>
      <family val="0"/>
    </font>
    <font>
      <sz val="7"/>
      <name val="Arial CE"/>
      <family val="0"/>
    </font>
    <font>
      <b/>
      <sz val="8"/>
      <name val="Arial CE"/>
      <family val="0"/>
    </font>
    <font>
      <sz val="8"/>
      <name val="Arial CE"/>
      <family val="0"/>
    </font>
    <font>
      <i/>
      <sz val="7"/>
      <name val="Arial CE"/>
      <family val="0"/>
    </font>
    <font>
      <sz val="8"/>
      <color indexed="63"/>
      <name val="Arial CE"/>
      <family val="0"/>
    </font>
    <font>
      <sz val="8"/>
      <color indexed="10"/>
      <name val="Arial CE"/>
      <family val="0"/>
    </font>
    <font>
      <i/>
      <sz val="8"/>
      <color indexed="12"/>
      <name val="Arial CE"/>
      <family val="0"/>
    </font>
    <font>
      <b/>
      <u val="single"/>
      <sz val="8"/>
      <color indexed="10"/>
      <name val="Arial CE"/>
      <family val="0"/>
    </font>
    <font>
      <b/>
      <sz val="9"/>
      <name val="Arial CE"/>
      <family val="2"/>
    </font>
    <font>
      <b/>
      <u val="single"/>
      <sz val="9"/>
      <color indexed="10"/>
      <name val="Arial CE"/>
      <family val="2"/>
    </font>
    <font>
      <b/>
      <sz val="14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u val="single"/>
      <sz val="8"/>
      <color indexed="12"/>
      <name val="MS Sans Serif"/>
      <family val="0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8"/>
      <color indexed="20"/>
      <name val="MS Sans Serif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u val="single"/>
      <sz val="8"/>
      <color theme="10"/>
      <name val="MS Sans Serif"/>
      <family val="0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8"/>
      <color theme="11"/>
      <name val="MS Sans Serif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21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3" borderId="0" applyNumberFormat="0" applyBorder="0" applyAlignment="0" applyProtection="0"/>
    <xf numFmtId="0" fontId="45" fillId="24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5" borderId="8" applyNumberFormat="0" applyAlignment="0" applyProtection="0"/>
    <xf numFmtId="0" fontId="48" fillId="26" borderId="8" applyNumberFormat="0" applyAlignment="0" applyProtection="0"/>
    <xf numFmtId="0" fontId="49" fillId="26" borderId="9" applyNumberFormat="0" applyAlignment="0" applyProtection="0"/>
    <xf numFmtId="0" fontId="50" fillId="0" borderId="0" applyNumberFormat="0" applyFill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3" fillId="31" borderId="0" applyNumberFormat="0" applyBorder="0" applyAlignment="0" applyProtection="0"/>
    <xf numFmtId="0" fontId="33" fillId="32" borderId="0" applyNumberFormat="0" applyBorder="0" applyAlignment="0" applyProtection="0"/>
  </cellStyleXfs>
  <cellXfs count="52">
    <xf numFmtId="0" fontId="0" fillId="0" borderId="0" xfId="0" applyAlignment="1">
      <alignment vertical="top"/>
    </xf>
    <xf numFmtId="37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39" fontId="5" fillId="0" borderId="0" xfId="0" applyNumberFormat="1" applyFont="1" applyBorder="1" applyAlignment="1">
      <alignment horizontal="right" vertical="center"/>
    </xf>
    <xf numFmtId="0" fontId="5" fillId="0" borderId="0" xfId="0" applyFont="1" applyBorder="1" applyAlignment="1">
      <alignment horizontal="left" vertical="center" wrapText="1"/>
    </xf>
    <xf numFmtId="0" fontId="9" fillId="0" borderId="0" xfId="0" applyFont="1" applyAlignment="1">
      <alignment horizontal="left" vertical="center" wrapText="1"/>
    </xf>
    <xf numFmtId="0" fontId="10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center" wrapText="1"/>
    </xf>
    <xf numFmtId="39" fontId="11" fillId="0" borderId="0" xfId="0" applyNumberFormat="1" applyFont="1" applyAlignment="1">
      <alignment horizontal="right" vertical="center"/>
    </xf>
    <xf numFmtId="0" fontId="0" fillId="0" borderId="0" xfId="0" applyAlignment="1">
      <alignment horizontal="left" vertical="center"/>
    </xf>
    <xf numFmtId="37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left" vertical="center" wrapText="1"/>
    </xf>
    <xf numFmtId="39" fontId="3" fillId="0" borderId="0" xfId="0" applyNumberFormat="1" applyFont="1" applyAlignment="1">
      <alignment horizontal="right" vertical="center"/>
    </xf>
    <xf numFmtId="37" fontId="4" fillId="0" borderId="1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9" fontId="4" fillId="0" borderId="10" xfId="0" applyNumberFormat="1" applyFont="1" applyBorder="1" applyAlignment="1">
      <alignment horizontal="right" vertical="center"/>
    </xf>
    <xf numFmtId="37" fontId="6" fillId="0" borderId="0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39" fontId="6" fillId="0" borderId="0" xfId="0" applyNumberFormat="1" applyFont="1" applyBorder="1" applyAlignment="1">
      <alignment horizontal="right" vertical="center"/>
    </xf>
    <xf numFmtId="0" fontId="4" fillId="0" borderId="10" xfId="0" applyFont="1" applyBorder="1" applyAlignment="1">
      <alignment horizontal="left" vertical="center" wrapText="1"/>
    </xf>
    <xf numFmtId="37" fontId="8" fillId="0" borderId="1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9" fontId="8" fillId="0" borderId="10" xfId="0" applyNumberFormat="1" applyFont="1" applyBorder="1" applyAlignment="1">
      <alignment horizontal="right" vertical="center"/>
    </xf>
    <xf numFmtId="37" fontId="7" fillId="0" borderId="0" xfId="0" applyNumberFormat="1" applyFont="1" applyBorder="1" applyAlignment="1">
      <alignment horizontal="right" vertical="center"/>
    </xf>
    <xf numFmtId="0" fontId="7" fillId="0" borderId="0" xfId="0" applyFont="1" applyBorder="1" applyAlignment="1">
      <alignment horizontal="left" vertical="center" wrapText="1"/>
    </xf>
    <xf numFmtId="39" fontId="7" fillId="0" borderId="0" xfId="0" applyNumberFormat="1" applyFont="1" applyBorder="1" applyAlignment="1">
      <alignment horizontal="right" vertical="center"/>
    </xf>
    <xf numFmtId="0" fontId="8" fillId="0" borderId="10" xfId="0" applyFont="1" applyBorder="1" applyAlignment="1">
      <alignment horizontal="left" vertical="center" wrapText="1"/>
    </xf>
    <xf numFmtId="37" fontId="9" fillId="0" borderId="0" xfId="0" applyNumberFormat="1" applyFont="1" applyAlignment="1">
      <alignment horizontal="right" vertical="center"/>
    </xf>
    <xf numFmtId="37" fontId="0" fillId="0" borderId="0" xfId="0" applyNumberFormat="1" applyAlignment="1">
      <alignment horizontal="right" vertical="center"/>
    </xf>
    <xf numFmtId="0" fontId="0" fillId="0" borderId="0" xfId="0" applyAlignment="1">
      <alignment horizontal="left" vertical="center" wrapText="1"/>
    </xf>
    <xf numFmtId="39" fontId="0" fillId="0" borderId="0" xfId="0" applyNumberFormat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2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0" xfId="0" applyFont="1" applyFill="1" applyAlignment="1" applyProtection="1">
      <alignment horizontal="left" vertical="center"/>
      <protection/>
    </xf>
    <xf numFmtId="0" fontId="4" fillId="0" borderId="11" xfId="0" applyFont="1" applyFill="1" applyBorder="1" applyAlignment="1" applyProtection="1">
      <alignment horizontal="center" vertical="center" wrapText="1"/>
      <protection/>
    </xf>
    <xf numFmtId="170" fontId="10" fillId="0" borderId="0" xfId="0" applyNumberFormat="1" applyFont="1" applyAlignment="1">
      <alignment horizontal="right" vertical="center"/>
    </xf>
    <xf numFmtId="166" fontId="3" fillId="0" borderId="0" xfId="0" applyNumberFormat="1" applyFont="1" applyFill="1" applyAlignment="1">
      <alignment horizontal="right" vertical="center"/>
    </xf>
    <xf numFmtId="166" fontId="4" fillId="0" borderId="10" xfId="0" applyNumberFormat="1" applyFont="1" applyFill="1" applyBorder="1" applyAlignment="1">
      <alignment horizontal="right" vertical="center"/>
    </xf>
    <xf numFmtId="166" fontId="5" fillId="0" borderId="0" xfId="0" applyNumberFormat="1" applyFont="1" applyFill="1" applyBorder="1" applyAlignment="1">
      <alignment horizontal="right" vertical="center"/>
    </xf>
    <xf numFmtId="166" fontId="6" fillId="0" borderId="0" xfId="0" applyNumberFormat="1" applyFont="1" applyFill="1" applyBorder="1" applyAlignment="1">
      <alignment horizontal="right" vertical="center"/>
    </xf>
    <xf numFmtId="166" fontId="8" fillId="0" borderId="10" xfId="0" applyNumberFormat="1" applyFont="1" applyFill="1" applyBorder="1" applyAlignment="1">
      <alignment horizontal="right" vertical="center"/>
    </xf>
    <xf numFmtId="166" fontId="7" fillId="0" borderId="0" xfId="0" applyNumberFormat="1" applyFont="1" applyFill="1" applyBorder="1" applyAlignment="1">
      <alignment horizontal="right" vertical="center"/>
    </xf>
    <xf numFmtId="166" fontId="11" fillId="0" borderId="0" xfId="0" applyNumberFormat="1" applyFont="1" applyFill="1" applyAlignment="1">
      <alignment horizontal="right" vertical="center"/>
    </xf>
    <xf numFmtId="166" fontId="0" fillId="0" borderId="0" xfId="0" applyNumberFormat="1" applyFill="1" applyAlignment="1">
      <alignment horizontal="right" vertical="center"/>
    </xf>
    <xf numFmtId="14" fontId="2" fillId="0" borderId="0" xfId="0" applyNumberFormat="1" applyFont="1" applyFill="1" applyAlignment="1" applyProtection="1">
      <alignment horizontal="left" vertical="center"/>
      <protection/>
    </xf>
    <xf numFmtId="0" fontId="8" fillId="0" borderId="10" xfId="0" applyFont="1" applyFill="1" applyBorder="1" applyAlignment="1">
      <alignment horizontal="left" vertical="center" wrapText="1"/>
    </xf>
    <xf numFmtId="0" fontId="8" fillId="0" borderId="10" xfId="0" applyFont="1" applyFill="1" applyBorder="1" applyAlignment="1">
      <alignment horizontal="left" vertical="center" wrapText="1"/>
    </xf>
    <xf numFmtId="49" fontId="4" fillId="0" borderId="10" xfId="0" applyNumberFormat="1" applyFont="1" applyBorder="1" applyAlignment="1">
      <alignment horizontal="left" vertical="center" wrapText="1"/>
    </xf>
    <xf numFmtId="0" fontId="3" fillId="0" borderId="0" xfId="0" applyFont="1" applyFill="1" applyAlignment="1" applyProtection="1">
      <alignment horizontal="left" vertical="center" wrapText="1"/>
      <protection/>
    </xf>
    <xf numFmtId="0" fontId="12" fillId="0" borderId="0" xfId="0" applyFont="1" applyFill="1" applyAlignment="1" applyProtection="1">
      <alignment horizontal="center" vertical="center"/>
      <protection/>
    </xf>
  </cellXfs>
  <cellStyles count="49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Hyperlink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Followed Hyperlink" xfId="46"/>
    <cellStyle name="Poznámka" xfId="47"/>
    <cellStyle name="Percent" xfId="48"/>
    <cellStyle name="Propojená buňka" xfId="49"/>
    <cellStyle name="Správně" xfId="50"/>
    <cellStyle name="Špat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8"/>
  <sheetViews>
    <sheetView showGridLines="0" tabSelected="1" zoomScalePageLayoutView="0" workbookViewId="0" topLeftCell="A1">
      <pane ySplit="7" topLeftCell="A8" activePane="bottomLeft" state="frozen"/>
      <selection pane="topLeft" activeCell="A1" sqref="A1"/>
      <selection pane="bottomLeft" activeCell="F60" sqref="F60"/>
    </sheetView>
  </sheetViews>
  <sheetFormatPr defaultColWidth="10.5" defaultRowHeight="12" customHeight="1"/>
  <cols>
    <col min="1" max="1" width="7" style="29" customWidth="1"/>
    <col min="2" max="2" width="11.66015625" style="30" customWidth="1"/>
    <col min="3" max="3" width="52.5" style="30" customWidth="1"/>
    <col min="4" max="4" width="5.16015625" style="30" customWidth="1"/>
    <col min="5" max="5" width="10.83203125" style="45" customWidth="1"/>
    <col min="6" max="6" width="13.16015625" style="31" customWidth="1"/>
    <col min="7" max="7" width="19.66015625" style="31" customWidth="1"/>
    <col min="8" max="16384" width="10.5" style="32" customWidth="1"/>
  </cols>
  <sheetData>
    <row r="1" spans="1:7" s="9" customFormat="1" ht="24.75" customHeight="1">
      <c r="A1" s="51" t="s">
        <v>0</v>
      </c>
      <c r="B1" s="51"/>
      <c r="C1" s="51"/>
      <c r="D1" s="51"/>
      <c r="E1" s="51"/>
      <c r="F1" s="51"/>
      <c r="G1" s="51"/>
    </row>
    <row r="2" spans="1:7" s="9" customFormat="1" ht="12.75" customHeight="1">
      <c r="A2" s="50" t="s">
        <v>131</v>
      </c>
      <c r="B2" s="50"/>
      <c r="C2" s="50"/>
      <c r="D2" s="50"/>
      <c r="E2" s="50"/>
      <c r="F2" s="50"/>
      <c r="G2" s="50"/>
    </row>
    <row r="3" spans="1:7" s="9" customFormat="1" ht="12.75" customHeight="1">
      <c r="A3" s="50"/>
      <c r="B3" s="50"/>
      <c r="C3" s="50"/>
      <c r="D3" s="50"/>
      <c r="E3" s="50"/>
      <c r="F3" s="50"/>
      <c r="G3" s="50"/>
    </row>
    <row r="4" spans="1:7" s="9" customFormat="1" ht="12.75" customHeight="1">
      <c r="A4" s="35" t="s">
        <v>132</v>
      </c>
      <c r="B4" s="34"/>
      <c r="C4" s="34"/>
      <c r="D4" s="34"/>
      <c r="E4" s="35" t="s">
        <v>105</v>
      </c>
      <c r="F4" s="33"/>
      <c r="G4" s="33"/>
    </row>
    <row r="5" spans="1:7" s="9" customFormat="1" ht="12.75" customHeight="1" thickBot="1">
      <c r="A5" s="35" t="s">
        <v>73</v>
      </c>
      <c r="B5" s="34"/>
      <c r="C5" s="34"/>
      <c r="D5" s="34"/>
      <c r="E5" s="34" t="s">
        <v>71</v>
      </c>
      <c r="F5" s="46">
        <v>44706</v>
      </c>
      <c r="G5" s="33"/>
    </row>
    <row r="6" spans="1:7" s="9" customFormat="1" ht="25.5" customHeight="1" thickBot="1">
      <c r="A6" s="36" t="s">
        <v>1</v>
      </c>
      <c r="B6" s="36" t="s">
        <v>2</v>
      </c>
      <c r="C6" s="36" t="s">
        <v>3</v>
      </c>
      <c r="D6" s="36" t="s">
        <v>4</v>
      </c>
      <c r="E6" s="36" t="s">
        <v>5</v>
      </c>
      <c r="F6" s="36" t="s">
        <v>6</v>
      </c>
      <c r="G6" s="36" t="s">
        <v>7</v>
      </c>
    </row>
    <row r="7" spans="1:7" s="9" customFormat="1" ht="12.75" customHeight="1" thickBot="1">
      <c r="A7" s="36" t="s">
        <v>8</v>
      </c>
      <c r="B7" s="36" t="s">
        <v>9</v>
      </c>
      <c r="C7" s="36" t="s">
        <v>10</v>
      </c>
      <c r="D7" s="36" t="s">
        <v>11</v>
      </c>
      <c r="E7" s="36" t="s">
        <v>12</v>
      </c>
      <c r="F7" s="36" t="s">
        <v>13</v>
      </c>
      <c r="G7" s="36" t="s">
        <v>14</v>
      </c>
    </row>
    <row r="8" spans="1:7" s="9" customFormat="1" ht="15.75" customHeight="1">
      <c r="A8" s="10"/>
      <c r="B8" s="11" t="s">
        <v>15</v>
      </c>
      <c r="C8" s="11" t="s">
        <v>16</v>
      </c>
      <c r="D8" s="11"/>
      <c r="E8" s="38"/>
      <c r="F8" s="12"/>
      <c r="G8" s="12">
        <f>G9+G47+G59+G77+G89</f>
        <v>0</v>
      </c>
    </row>
    <row r="9" spans="1:7" s="9" customFormat="1" ht="21" customHeight="1">
      <c r="A9" s="10"/>
      <c r="B9" s="11" t="s">
        <v>8</v>
      </c>
      <c r="C9" s="11" t="s">
        <v>17</v>
      </c>
      <c r="D9" s="11"/>
      <c r="E9" s="38"/>
      <c r="F9" s="12"/>
      <c r="G9" s="12">
        <f>SUM(G10:G46)</f>
        <v>0</v>
      </c>
    </row>
    <row r="10" spans="1:7" s="9" customFormat="1" ht="22.5">
      <c r="A10" s="13">
        <v>1</v>
      </c>
      <c r="B10" s="14" t="s">
        <v>80</v>
      </c>
      <c r="C10" s="14" t="s">
        <v>88</v>
      </c>
      <c r="D10" s="14" t="s">
        <v>18</v>
      </c>
      <c r="E10" s="39">
        <v>100</v>
      </c>
      <c r="F10" s="15"/>
      <c r="G10" s="15">
        <f>F10*E10</f>
        <v>0</v>
      </c>
    </row>
    <row r="11" spans="1:7" s="9" customFormat="1" ht="22.5">
      <c r="A11" s="13">
        <v>2</v>
      </c>
      <c r="B11" s="14">
        <v>121151115</v>
      </c>
      <c r="C11" s="14" t="s">
        <v>97</v>
      </c>
      <c r="D11" s="14" t="s">
        <v>18</v>
      </c>
      <c r="E11" s="39">
        <f>E12</f>
        <v>120</v>
      </c>
      <c r="F11" s="15"/>
      <c r="G11" s="15">
        <f>F11*E11</f>
        <v>0</v>
      </c>
    </row>
    <row r="12" spans="1:7" s="9" customFormat="1" ht="13.5" customHeight="1">
      <c r="A12" s="1"/>
      <c r="B12" s="2"/>
      <c r="C12" s="17" t="s">
        <v>106</v>
      </c>
      <c r="D12" s="2"/>
      <c r="E12" s="41">
        <f>3*2*20</f>
        <v>120</v>
      </c>
      <c r="F12" s="3"/>
      <c r="G12" s="3"/>
    </row>
    <row r="13" spans="1:7" s="9" customFormat="1" ht="22.5">
      <c r="A13" s="13">
        <v>3</v>
      </c>
      <c r="B13" s="14">
        <v>131251204</v>
      </c>
      <c r="C13" s="14" t="s">
        <v>98</v>
      </c>
      <c r="D13" s="14" t="s">
        <v>19</v>
      </c>
      <c r="E13" s="39">
        <f>E17</f>
        <v>261.4</v>
      </c>
      <c r="F13" s="15"/>
      <c r="G13" s="15">
        <f>F13*E13</f>
        <v>0</v>
      </c>
    </row>
    <row r="14" spans="1:7" s="9" customFormat="1" ht="13.5" customHeight="1">
      <c r="A14" s="16"/>
      <c r="B14" s="17"/>
      <c r="C14" s="17" t="s">
        <v>107</v>
      </c>
      <c r="D14" s="17"/>
      <c r="E14" s="41">
        <f>3*2*2*20</f>
        <v>240</v>
      </c>
      <c r="F14" s="19"/>
      <c r="G14" s="19"/>
    </row>
    <row r="15" spans="1:7" s="9" customFormat="1" ht="13.5" customHeight="1">
      <c r="A15" s="16"/>
      <c r="B15" s="17"/>
      <c r="C15" s="17"/>
      <c r="D15" s="17"/>
      <c r="E15" s="41"/>
      <c r="F15" s="19"/>
      <c r="G15" s="19"/>
    </row>
    <row r="16" spans="1:7" s="9" customFormat="1" ht="11.25">
      <c r="A16" s="16"/>
      <c r="B16" s="17"/>
      <c r="C16" s="17" t="s">
        <v>108</v>
      </c>
      <c r="D16" s="17"/>
      <c r="E16" s="41">
        <f>3*1*1.8+3*1*2+5*1*2</f>
        <v>21.4</v>
      </c>
      <c r="F16" s="19"/>
      <c r="G16" s="19"/>
    </row>
    <row r="17" spans="1:7" s="9" customFormat="1" ht="13.5" customHeight="1">
      <c r="A17" s="24"/>
      <c r="B17" s="25"/>
      <c r="C17" s="25" t="s">
        <v>20</v>
      </c>
      <c r="D17" s="25"/>
      <c r="E17" s="43">
        <f>E14+E16</f>
        <v>261.4</v>
      </c>
      <c r="F17" s="26"/>
      <c r="G17" s="26"/>
    </row>
    <row r="18" spans="1:7" s="9" customFormat="1" ht="12.75" customHeight="1">
      <c r="A18" s="1"/>
      <c r="B18" s="2"/>
      <c r="C18" s="4" t="s">
        <v>84</v>
      </c>
      <c r="D18" s="2"/>
      <c r="E18" s="40"/>
      <c r="F18" s="3"/>
      <c r="G18" s="3"/>
    </row>
    <row r="19" spans="1:7" s="9" customFormat="1" ht="34.5" customHeight="1">
      <c r="A19" s="13">
        <v>4</v>
      </c>
      <c r="B19" s="14" t="s">
        <v>21</v>
      </c>
      <c r="C19" s="14" t="s">
        <v>90</v>
      </c>
      <c r="D19" s="14" t="s">
        <v>19</v>
      </c>
      <c r="E19" s="39">
        <f>E20</f>
        <v>130.7</v>
      </c>
      <c r="F19" s="15"/>
      <c r="G19" s="15">
        <f>F19*E19</f>
        <v>0</v>
      </c>
    </row>
    <row r="20" spans="1:7" s="9" customFormat="1" ht="13.5" customHeight="1">
      <c r="A20" s="16"/>
      <c r="B20" s="17"/>
      <c r="C20" s="17"/>
      <c r="D20" s="17"/>
      <c r="E20" s="41">
        <f>E17/2</f>
        <v>130.7</v>
      </c>
      <c r="F20" s="19"/>
      <c r="G20" s="19"/>
    </row>
    <row r="21" spans="1:7" s="9" customFormat="1" ht="22.5">
      <c r="A21" s="13">
        <v>5</v>
      </c>
      <c r="B21" s="14">
        <v>132254204</v>
      </c>
      <c r="C21" s="14" t="s">
        <v>99</v>
      </c>
      <c r="D21" s="14" t="s">
        <v>19</v>
      </c>
      <c r="E21" s="39">
        <f>E23</f>
        <v>334.8</v>
      </c>
      <c r="F21" s="15"/>
      <c r="G21" s="15">
        <f>F21*E21</f>
        <v>0</v>
      </c>
    </row>
    <row r="22" spans="1:7" s="9" customFormat="1" ht="14.25" customHeight="1">
      <c r="A22" s="1"/>
      <c r="B22" s="2"/>
      <c r="C22" s="4" t="s">
        <v>83</v>
      </c>
      <c r="D22" s="2"/>
      <c r="E22" s="40"/>
      <c r="F22" s="3"/>
      <c r="G22" s="3"/>
    </row>
    <row r="23" spans="1:7" s="9" customFormat="1" ht="13.5" customHeight="1">
      <c r="A23" s="16"/>
      <c r="B23" s="17"/>
      <c r="C23" s="18" t="s">
        <v>109</v>
      </c>
      <c r="D23" s="17"/>
      <c r="E23" s="41">
        <f>279*1.2*1</f>
        <v>334.8</v>
      </c>
      <c r="F23" s="19"/>
      <c r="G23" s="19"/>
    </row>
    <row r="24" spans="1:7" s="9" customFormat="1" ht="24" customHeight="1">
      <c r="A24" s="13">
        <v>6</v>
      </c>
      <c r="B24" s="14" t="s">
        <v>22</v>
      </c>
      <c r="C24" s="14" t="s">
        <v>23</v>
      </c>
      <c r="D24" s="14" t="s">
        <v>19</v>
      </c>
      <c r="E24" s="39">
        <f>E25</f>
        <v>167.4</v>
      </c>
      <c r="F24" s="15"/>
      <c r="G24" s="15">
        <f>F24*E24</f>
        <v>0</v>
      </c>
    </row>
    <row r="25" spans="1:7" s="9" customFormat="1" ht="13.5" customHeight="1">
      <c r="A25" s="16"/>
      <c r="B25" s="17"/>
      <c r="C25" s="17"/>
      <c r="D25" s="17"/>
      <c r="E25" s="41">
        <f>E23*0.5</f>
        <v>167.4</v>
      </c>
      <c r="F25" s="19"/>
      <c r="G25" s="19"/>
    </row>
    <row r="26" spans="1:7" s="9" customFormat="1" ht="22.5">
      <c r="A26" s="13">
        <v>7</v>
      </c>
      <c r="B26" s="14">
        <v>167151111</v>
      </c>
      <c r="C26" s="20" t="s">
        <v>100</v>
      </c>
      <c r="D26" s="14" t="s">
        <v>19</v>
      </c>
      <c r="E26" s="39">
        <f>E27</f>
        <v>596.2</v>
      </c>
      <c r="F26" s="15"/>
      <c r="G26" s="15">
        <f>F26*E26</f>
        <v>0</v>
      </c>
    </row>
    <row r="27" spans="1:7" s="9" customFormat="1" ht="13.5" customHeight="1">
      <c r="A27" s="16"/>
      <c r="B27" s="17"/>
      <c r="C27" s="17" t="s">
        <v>110</v>
      </c>
      <c r="D27" s="17"/>
      <c r="E27" s="41">
        <f>E17+E23</f>
        <v>596.2</v>
      </c>
      <c r="F27" s="19"/>
      <c r="G27" s="19"/>
    </row>
    <row r="28" spans="1:7" s="9" customFormat="1" ht="24" customHeight="1">
      <c r="A28" s="13">
        <v>8</v>
      </c>
      <c r="B28" s="20" t="s">
        <v>102</v>
      </c>
      <c r="C28" s="20" t="s">
        <v>101</v>
      </c>
      <c r="D28" s="14" t="s">
        <v>19</v>
      </c>
      <c r="E28" s="39">
        <f>E29</f>
        <v>596.2</v>
      </c>
      <c r="F28" s="15"/>
      <c r="G28" s="15">
        <f>F28*E28</f>
        <v>0</v>
      </c>
    </row>
    <row r="29" spans="1:7" s="9" customFormat="1" ht="13.5" customHeight="1">
      <c r="A29" s="16"/>
      <c r="B29" s="17"/>
      <c r="C29" s="17"/>
      <c r="D29" s="17"/>
      <c r="E29" s="41">
        <f>E27</f>
        <v>596.2</v>
      </c>
      <c r="F29" s="19"/>
      <c r="G29" s="19"/>
    </row>
    <row r="30" spans="1:7" s="9" customFormat="1" ht="21" customHeight="1">
      <c r="A30" s="1"/>
      <c r="B30" s="2"/>
      <c r="C30" s="4" t="s">
        <v>93</v>
      </c>
      <c r="D30" s="2"/>
      <c r="E30" s="40"/>
      <c r="F30" s="3"/>
      <c r="G30" s="3"/>
    </row>
    <row r="31" spans="1:7" s="9" customFormat="1" ht="24" customHeight="1">
      <c r="A31" s="13">
        <v>9</v>
      </c>
      <c r="B31" s="14">
        <v>174151101</v>
      </c>
      <c r="C31" s="20" t="s">
        <v>74</v>
      </c>
      <c r="D31" s="14" t="s">
        <v>19</v>
      </c>
      <c r="E31" s="39">
        <f>E35</f>
        <v>61.4</v>
      </c>
      <c r="F31" s="15"/>
      <c r="G31" s="15">
        <f>F31*E31</f>
        <v>0</v>
      </c>
    </row>
    <row r="32" spans="1:7" s="9" customFormat="1" ht="13.5" customHeight="1">
      <c r="A32" s="16"/>
      <c r="B32" s="17"/>
      <c r="C32" s="17" t="s">
        <v>111</v>
      </c>
      <c r="D32" s="17"/>
      <c r="E32" s="41">
        <f>2*2*0.5*20</f>
        <v>40</v>
      </c>
      <c r="F32" s="19"/>
      <c r="G32" s="19"/>
    </row>
    <row r="33" spans="1:7" s="9" customFormat="1" ht="13.5" customHeight="1">
      <c r="A33" s="16"/>
      <c r="B33" s="17"/>
      <c r="C33" s="17"/>
      <c r="D33" s="17"/>
      <c r="E33" s="41"/>
      <c r="F33" s="19"/>
      <c r="G33" s="19"/>
    </row>
    <row r="34" spans="1:7" s="9" customFormat="1" ht="11.25">
      <c r="A34" s="16"/>
      <c r="B34" s="17"/>
      <c r="C34" s="17" t="s">
        <v>108</v>
      </c>
      <c r="D34" s="17"/>
      <c r="E34" s="41">
        <f>E16</f>
        <v>21.4</v>
      </c>
      <c r="F34" s="19"/>
      <c r="G34" s="19"/>
    </row>
    <row r="35" spans="1:7" s="9" customFormat="1" ht="13.5" customHeight="1">
      <c r="A35" s="24"/>
      <c r="B35" s="25"/>
      <c r="C35" s="25" t="s">
        <v>20</v>
      </c>
      <c r="D35" s="25"/>
      <c r="E35" s="43">
        <f>E32+E34</f>
        <v>61.4</v>
      </c>
      <c r="F35" s="26"/>
      <c r="G35" s="26"/>
    </row>
    <row r="36" spans="1:7" s="9" customFormat="1" ht="13.5" customHeight="1">
      <c r="A36" s="1"/>
      <c r="B36" s="2"/>
      <c r="C36" s="2" t="s">
        <v>89</v>
      </c>
      <c r="D36" s="2"/>
      <c r="E36" s="40"/>
      <c r="F36" s="3"/>
      <c r="G36" s="3"/>
    </row>
    <row r="37" spans="1:7" s="9" customFormat="1" ht="13.5" customHeight="1">
      <c r="A37" s="21">
        <v>10</v>
      </c>
      <c r="B37" s="22" t="s">
        <v>24</v>
      </c>
      <c r="C37" s="48" t="s">
        <v>25</v>
      </c>
      <c r="D37" s="22" t="s">
        <v>26</v>
      </c>
      <c r="E37" s="42">
        <f>E38</f>
        <v>122.8</v>
      </c>
      <c r="F37" s="23"/>
      <c r="G37" s="15">
        <f>F37*E37</f>
        <v>0</v>
      </c>
    </row>
    <row r="38" spans="1:7" s="9" customFormat="1" ht="13.5" customHeight="1">
      <c r="A38" s="24"/>
      <c r="B38" s="25"/>
      <c r="C38" s="25" t="s">
        <v>112</v>
      </c>
      <c r="D38" s="25"/>
      <c r="E38" s="43">
        <f>E35*2</f>
        <v>122.8</v>
      </c>
      <c r="F38" s="26"/>
      <c r="G38" s="26"/>
    </row>
    <row r="39" spans="1:7" s="9" customFormat="1" ht="24" customHeight="1">
      <c r="A39" s="13">
        <v>11</v>
      </c>
      <c r="B39" s="14">
        <v>175111101</v>
      </c>
      <c r="C39" s="20" t="s">
        <v>103</v>
      </c>
      <c r="D39" s="14" t="s">
        <v>19</v>
      </c>
      <c r="E39" s="39">
        <f>E43</f>
        <v>173.55</v>
      </c>
      <c r="F39" s="15"/>
      <c r="G39" s="15">
        <f>F39*E39</f>
        <v>0</v>
      </c>
    </row>
    <row r="40" spans="1:7" s="9" customFormat="1" ht="13.5" customHeight="1">
      <c r="A40" s="1"/>
      <c r="B40" s="2"/>
      <c r="C40" s="2" t="s">
        <v>27</v>
      </c>
      <c r="D40" s="2"/>
      <c r="E40" s="40"/>
      <c r="F40" s="3"/>
      <c r="G40" s="3"/>
    </row>
    <row r="41" spans="1:7" s="9" customFormat="1" ht="13.5" customHeight="1">
      <c r="A41" s="16"/>
      <c r="B41" s="17"/>
      <c r="C41" s="17" t="s">
        <v>113</v>
      </c>
      <c r="D41" s="17"/>
      <c r="E41" s="41">
        <f>2*2*20*0.6</f>
        <v>48</v>
      </c>
      <c r="F41" s="19"/>
      <c r="G41" s="19"/>
    </row>
    <row r="42" spans="1:7" s="9" customFormat="1" ht="13.5" customHeight="1">
      <c r="A42" s="16"/>
      <c r="B42" s="17"/>
      <c r="C42" s="17" t="s">
        <v>114</v>
      </c>
      <c r="D42" s="17"/>
      <c r="E42" s="41">
        <f>279*0.45</f>
        <v>125.55</v>
      </c>
      <c r="F42" s="19"/>
      <c r="G42" s="19"/>
    </row>
    <row r="43" spans="1:7" s="9" customFormat="1" ht="13.5" customHeight="1">
      <c r="A43" s="24"/>
      <c r="B43" s="25"/>
      <c r="C43" s="25" t="s">
        <v>20</v>
      </c>
      <c r="D43" s="25"/>
      <c r="E43" s="43">
        <f>E41+E42</f>
        <v>173.55</v>
      </c>
      <c r="F43" s="26"/>
      <c r="G43" s="26"/>
    </row>
    <row r="44" spans="1:7" s="9" customFormat="1" ht="13.5" customHeight="1">
      <c r="A44" s="21">
        <v>12</v>
      </c>
      <c r="B44" s="22" t="s">
        <v>28</v>
      </c>
      <c r="C44" s="48" t="s">
        <v>29</v>
      </c>
      <c r="D44" s="22" t="s">
        <v>26</v>
      </c>
      <c r="E44" s="42">
        <f>E45</f>
        <v>347.1</v>
      </c>
      <c r="F44" s="23"/>
      <c r="G44" s="15">
        <f>F44*E44</f>
        <v>0</v>
      </c>
    </row>
    <row r="45" spans="1:7" s="9" customFormat="1" ht="13.5" customHeight="1">
      <c r="A45" s="24"/>
      <c r="B45" s="25"/>
      <c r="C45" s="25" t="s">
        <v>115</v>
      </c>
      <c r="D45" s="25"/>
      <c r="E45" s="43">
        <f>E43*2</f>
        <v>347.1</v>
      </c>
      <c r="F45" s="26"/>
      <c r="G45" s="26"/>
    </row>
    <row r="46" spans="1:7" s="9" customFormat="1" ht="24" customHeight="1">
      <c r="A46" s="13">
        <v>13</v>
      </c>
      <c r="B46" s="14">
        <v>181351103</v>
      </c>
      <c r="C46" s="14" t="s">
        <v>104</v>
      </c>
      <c r="D46" s="14" t="s">
        <v>18</v>
      </c>
      <c r="E46" s="39">
        <f>E11</f>
        <v>120</v>
      </c>
      <c r="F46" s="15"/>
      <c r="G46" s="15">
        <f>F46*E46</f>
        <v>0</v>
      </c>
    </row>
    <row r="47" spans="1:7" s="9" customFormat="1" ht="21" customHeight="1">
      <c r="A47" s="10"/>
      <c r="B47" s="11" t="s">
        <v>10</v>
      </c>
      <c r="C47" s="11" t="s">
        <v>30</v>
      </c>
      <c r="D47" s="11"/>
      <c r="E47" s="38"/>
      <c r="F47" s="12"/>
      <c r="G47" s="12">
        <f>SUM(G48:G58)</f>
        <v>0</v>
      </c>
    </row>
    <row r="48" spans="1:7" s="9" customFormat="1" ht="13.5" customHeight="1">
      <c r="A48" s="13">
        <v>14</v>
      </c>
      <c r="B48" s="14">
        <v>451573111</v>
      </c>
      <c r="C48" s="20" t="s">
        <v>75</v>
      </c>
      <c r="D48" s="14" t="s">
        <v>19</v>
      </c>
      <c r="E48" s="39">
        <f>E51</f>
        <v>27.900000000000002</v>
      </c>
      <c r="F48" s="15"/>
      <c r="G48" s="15">
        <f>F48*E48</f>
        <v>0</v>
      </c>
    </row>
    <row r="49" spans="1:7" s="9" customFormat="1" ht="15" customHeight="1">
      <c r="A49" s="1"/>
      <c r="B49" s="2"/>
      <c r="C49" s="4" t="s">
        <v>82</v>
      </c>
      <c r="D49" s="2"/>
      <c r="E49" s="40"/>
      <c r="F49" s="3"/>
      <c r="G49" s="3"/>
    </row>
    <row r="50" spans="1:7" s="9" customFormat="1" ht="13.5" customHeight="1">
      <c r="A50" s="16"/>
      <c r="B50" s="17"/>
      <c r="C50" s="17" t="s">
        <v>116</v>
      </c>
      <c r="D50" s="17"/>
      <c r="E50" s="41">
        <f>279*0.1*1</f>
        <v>27.900000000000002</v>
      </c>
      <c r="F50" s="19"/>
      <c r="G50" s="19"/>
    </row>
    <row r="51" spans="1:7" s="9" customFormat="1" ht="13.5" customHeight="1">
      <c r="A51" s="24"/>
      <c r="B51" s="25"/>
      <c r="C51" s="25" t="s">
        <v>20</v>
      </c>
      <c r="D51" s="25"/>
      <c r="E51" s="43">
        <f>E50</f>
        <v>27.900000000000002</v>
      </c>
      <c r="F51" s="26"/>
      <c r="G51" s="26"/>
    </row>
    <row r="52" spans="1:7" s="9" customFormat="1" ht="24" customHeight="1">
      <c r="A52" s="13">
        <v>15</v>
      </c>
      <c r="B52" s="14" t="s">
        <v>31</v>
      </c>
      <c r="C52" s="14" t="s">
        <v>32</v>
      </c>
      <c r="D52" s="14" t="s">
        <v>19</v>
      </c>
      <c r="E52" s="39">
        <f>E55</f>
        <v>8</v>
      </c>
      <c r="F52" s="15"/>
      <c r="G52" s="15">
        <f>F52*E52</f>
        <v>0</v>
      </c>
    </row>
    <row r="53" spans="1:7" s="9" customFormat="1" ht="13.5" customHeight="1">
      <c r="A53" s="1"/>
      <c r="B53" s="2"/>
      <c r="C53" s="2" t="s">
        <v>33</v>
      </c>
      <c r="D53" s="2"/>
      <c r="E53" s="40"/>
      <c r="F53" s="3"/>
      <c r="G53" s="3"/>
    </row>
    <row r="54" spans="1:7" s="9" customFormat="1" ht="13.5" customHeight="1">
      <c r="A54" s="16"/>
      <c r="B54" s="17"/>
      <c r="C54" s="17" t="s">
        <v>117</v>
      </c>
      <c r="D54" s="17"/>
      <c r="E54" s="41">
        <f>2*2*0.1*20</f>
        <v>8</v>
      </c>
      <c r="F54" s="19"/>
      <c r="G54" s="19"/>
    </row>
    <row r="55" spans="1:7" s="9" customFormat="1" ht="13.5" customHeight="1">
      <c r="A55" s="24"/>
      <c r="B55" s="25"/>
      <c r="C55" s="25" t="s">
        <v>20</v>
      </c>
      <c r="D55" s="25"/>
      <c r="E55" s="43">
        <f>E54</f>
        <v>8</v>
      </c>
      <c r="F55" s="26"/>
      <c r="G55" s="26"/>
    </row>
    <row r="56" spans="1:7" s="9" customFormat="1" ht="24" customHeight="1">
      <c r="A56" s="13">
        <v>16</v>
      </c>
      <c r="B56" s="14" t="s">
        <v>34</v>
      </c>
      <c r="C56" s="14" t="s">
        <v>35</v>
      </c>
      <c r="D56" s="14" t="s">
        <v>18</v>
      </c>
      <c r="E56" s="39">
        <f>E58</f>
        <v>16</v>
      </c>
      <c r="F56" s="15"/>
      <c r="G56" s="15">
        <f>F56*E56</f>
        <v>0</v>
      </c>
    </row>
    <row r="57" spans="1:7" s="9" customFormat="1" ht="13.5" customHeight="1">
      <c r="A57" s="16"/>
      <c r="B57" s="17"/>
      <c r="C57" s="17" t="s">
        <v>118</v>
      </c>
      <c r="D57" s="17"/>
      <c r="E57" s="41">
        <f>8*0.1*20</f>
        <v>16</v>
      </c>
      <c r="F57" s="19"/>
      <c r="G57" s="19"/>
    </row>
    <row r="58" spans="1:7" s="9" customFormat="1" ht="13.5" customHeight="1">
      <c r="A58" s="24"/>
      <c r="B58" s="25"/>
      <c r="C58" s="25" t="s">
        <v>20</v>
      </c>
      <c r="D58" s="25"/>
      <c r="E58" s="43">
        <f>E57</f>
        <v>16</v>
      </c>
      <c r="F58" s="26"/>
      <c r="G58" s="26"/>
    </row>
    <row r="59" spans="1:7" s="9" customFormat="1" ht="21" customHeight="1">
      <c r="A59" s="10"/>
      <c r="B59" s="11" t="s">
        <v>14</v>
      </c>
      <c r="C59" s="11" t="s">
        <v>36</v>
      </c>
      <c r="D59" s="11"/>
      <c r="E59" s="38"/>
      <c r="F59" s="12"/>
      <c r="G59" s="12">
        <f>SUM(G60:G76)</f>
        <v>0</v>
      </c>
    </row>
    <row r="60" spans="1:7" s="9" customFormat="1" ht="24" customHeight="1">
      <c r="A60" s="13">
        <v>17</v>
      </c>
      <c r="B60" s="14" t="s">
        <v>37</v>
      </c>
      <c r="C60" s="14" t="s">
        <v>119</v>
      </c>
      <c r="D60" s="14" t="s">
        <v>38</v>
      </c>
      <c r="E60" s="39">
        <v>279</v>
      </c>
      <c r="F60" s="15"/>
      <c r="G60" s="15">
        <f>F60*E60</f>
        <v>0</v>
      </c>
    </row>
    <row r="61" spans="1:7" s="9" customFormat="1" ht="13.5" customHeight="1">
      <c r="A61" s="21">
        <v>18</v>
      </c>
      <c r="B61" s="22" t="s">
        <v>39</v>
      </c>
      <c r="C61" s="48" t="s">
        <v>40</v>
      </c>
      <c r="D61" s="22" t="s">
        <v>41</v>
      </c>
      <c r="E61" s="42">
        <f>ROUND(E60*1.05/2,0)</f>
        <v>146</v>
      </c>
      <c r="F61" s="23"/>
      <c r="G61" s="15">
        <f>F61*E61</f>
        <v>0</v>
      </c>
    </row>
    <row r="62" spans="1:7" s="9" customFormat="1" ht="13.5" customHeight="1">
      <c r="A62" s="13">
        <v>19</v>
      </c>
      <c r="B62" s="20" t="s">
        <v>43</v>
      </c>
      <c r="C62" s="20" t="s">
        <v>76</v>
      </c>
      <c r="D62" s="14" t="s">
        <v>41</v>
      </c>
      <c r="E62" s="39">
        <v>20</v>
      </c>
      <c r="F62" s="15"/>
      <c r="G62" s="15">
        <f>F62*E62</f>
        <v>0</v>
      </c>
    </row>
    <row r="63" spans="1:7" s="9" customFormat="1" ht="13.5" customHeight="1">
      <c r="A63" s="1"/>
      <c r="B63" s="2"/>
      <c r="C63" s="2" t="s">
        <v>42</v>
      </c>
      <c r="D63" s="2"/>
      <c r="E63" s="40"/>
      <c r="F63" s="3"/>
      <c r="G63" s="3"/>
    </row>
    <row r="64" spans="1:7" s="9" customFormat="1" ht="11.25">
      <c r="A64" s="13">
        <v>20</v>
      </c>
      <c r="B64" s="14">
        <v>919535557</v>
      </c>
      <c r="C64" s="20" t="s">
        <v>79</v>
      </c>
      <c r="D64" s="14" t="s">
        <v>19</v>
      </c>
      <c r="E64" s="39">
        <v>16</v>
      </c>
      <c r="F64" s="15"/>
      <c r="G64" s="15">
        <f>F64*E64</f>
        <v>0</v>
      </c>
    </row>
    <row r="65" spans="1:7" s="9" customFormat="1" ht="13.5" customHeight="1">
      <c r="A65" s="1"/>
      <c r="B65" s="2"/>
      <c r="C65" s="2" t="s">
        <v>95</v>
      </c>
      <c r="D65" s="2"/>
      <c r="E65" s="40">
        <v>16</v>
      </c>
      <c r="F65" s="3"/>
      <c r="G65" s="3"/>
    </row>
    <row r="66" spans="1:7" s="9" customFormat="1" ht="45">
      <c r="A66" s="21">
        <v>21</v>
      </c>
      <c r="B66" s="27" t="s">
        <v>46</v>
      </c>
      <c r="C66" s="47" t="s">
        <v>135</v>
      </c>
      <c r="D66" s="22" t="s">
        <v>44</v>
      </c>
      <c r="E66" s="42">
        <v>9</v>
      </c>
      <c r="F66" s="23"/>
      <c r="G66" s="15">
        <f>F66*E66</f>
        <v>0</v>
      </c>
    </row>
    <row r="67" spans="1:7" s="9" customFormat="1" ht="87.75">
      <c r="A67" s="1"/>
      <c r="B67" s="2"/>
      <c r="C67" s="2" t="s">
        <v>45</v>
      </c>
      <c r="D67" s="2"/>
      <c r="E67" s="40"/>
      <c r="F67" s="3"/>
      <c r="G67" s="3"/>
    </row>
    <row r="68" spans="1:7" s="9" customFormat="1" ht="11.25">
      <c r="A68" s="21">
        <v>22</v>
      </c>
      <c r="B68" s="27" t="s">
        <v>47</v>
      </c>
      <c r="C68" s="22" t="s">
        <v>133</v>
      </c>
      <c r="D68" s="27" t="s">
        <v>85</v>
      </c>
      <c r="E68" s="42">
        <v>11</v>
      </c>
      <c r="F68" s="23"/>
      <c r="G68" s="15">
        <f>F68*E68</f>
        <v>0</v>
      </c>
    </row>
    <row r="69" spans="1:7" s="9" customFormat="1" ht="87.75">
      <c r="A69" s="1"/>
      <c r="B69" s="2"/>
      <c r="C69" s="2" t="s">
        <v>120</v>
      </c>
      <c r="D69" s="2"/>
      <c r="E69" s="40"/>
      <c r="F69" s="3"/>
      <c r="G69" s="3"/>
    </row>
    <row r="70" spans="1:7" s="9" customFormat="1" ht="33.75">
      <c r="A70" s="21">
        <v>23</v>
      </c>
      <c r="B70" s="27" t="s">
        <v>48</v>
      </c>
      <c r="C70" s="27" t="s">
        <v>94</v>
      </c>
      <c r="D70" s="27" t="s">
        <v>85</v>
      </c>
      <c r="E70" s="42">
        <v>20</v>
      </c>
      <c r="F70" s="23"/>
      <c r="G70" s="15">
        <f>F70*E70</f>
        <v>0</v>
      </c>
    </row>
    <row r="71" spans="1:7" s="9" customFormat="1" ht="33.75">
      <c r="A71" s="21">
        <v>24</v>
      </c>
      <c r="B71" s="27" t="s">
        <v>86</v>
      </c>
      <c r="C71" s="27" t="s">
        <v>134</v>
      </c>
      <c r="D71" s="27" t="s">
        <v>85</v>
      </c>
      <c r="E71" s="42">
        <v>1</v>
      </c>
      <c r="F71" s="23"/>
      <c r="G71" s="15">
        <f>F71*E71</f>
        <v>0</v>
      </c>
    </row>
    <row r="72" spans="1:7" s="9" customFormat="1" ht="13.5" customHeight="1">
      <c r="A72" s="13">
        <v>25</v>
      </c>
      <c r="B72" s="20" t="s">
        <v>87</v>
      </c>
      <c r="C72" s="14" t="s">
        <v>128</v>
      </c>
      <c r="D72" s="14" t="s">
        <v>41</v>
      </c>
      <c r="E72" s="39">
        <v>11</v>
      </c>
      <c r="F72" s="15"/>
      <c r="G72" s="15">
        <f>F72*E72</f>
        <v>0</v>
      </c>
    </row>
    <row r="73" spans="1:7" s="9" customFormat="1" ht="22.5">
      <c r="A73" s="13">
        <v>26</v>
      </c>
      <c r="B73" s="20" t="s">
        <v>127</v>
      </c>
      <c r="C73" s="14" t="s">
        <v>91</v>
      </c>
      <c r="D73" s="20" t="s">
        <v>85</v>
      </c>
      <c r="E73" s="39">
        <v>20</v>
      </c>
      <c r="F73" s="15"/>
      <c r="G73" s="15">
        <f>F73*E73</f>
        <v>0</v>
      </c>
    </row>
    <row r="74" spans="1:7" s="9" customFormat="1" ht="78">
      <c r="A74" s="1"/>
      <c r="B74" s="2"/>
      <c r="C74" s="2" t="s">
        <v>96</v>
      </c>
      <c r="D74" s="2"/>
      <c r="E74" s="40"/>
      <c r="F74" s="3"/>
      <c r="G74" s="3"/>
    </row>
    <row r="75" spans="1:7" s="9" customFormat="1" ht="13.5" customHeight="1">
      <c r="A75" s="13">
        <v>27</v>
      </c>
      <c r="B75" s="20" t="s">
        <v>129</v>
      </c>
      <c r="C75" s="14" t="s">
        <v>49</v>
      </c>
      <c r="D75" s="20" t="s">
        <v>85</v>
      </c>
      <c r="E75" s="39">
        <v>20</v>
      </c>
      <c r="F75" s="15"/>
      <c r="G75" s="15">
        <f>F75*E75</f>
        <v>0</v>
      </c>
    </row>
    <row r="76" spans="1:7" s="9" customFormat="1" ht="39">
      <c r="A76" s="1"/>
      <c r="B76" s="2"/>
      <c r="C76" s="2" t="s">
        <v>92</v>
      </c>
      <c r="D76" s="2"/>
      <c r="E76" s="40"/>
      <c r="F76" s="3"/>
      <c r="G76" s="3"/>
    </row>
    <row r="77" spans="1:7" s="9" customFormat="1" ht="21" customHeight="1">
      <c r="A77" s="10"/>
      <c r="B77" s="11" t="s">
        <v>50</v>
      </c>
      <c r="C77" s="11" t="s">
        <v>51</v>
      </c>
      <c r="D77" s="11"/>
      <c r="E77" s="38"/>
      <c r="F77" s="12"/>
      <c r="G77" s="12">
        <f>SUM(G78:G88)</f>
        <v>0</v>
      </c>
    </row>
    <row r="78" spans="1:7" s="9" customFormat="1" ht="24" customHeight="1">
      <c r="A78" s="13">
        <v>28</v>
      </c>
      <c r="B78" s="14">
        <v>938901132</v>
      </c>
      <c r="C78" s="20" t="s">
        <v>77</v>
      </c>
      <c r="D78" s="14" t="s">
        <v>18</v>
      </c>
      <c r="E78" s="39">
        <f>E81</f>
        <v>200</v>
      </c>
      <c r="F78" s="15"/>
      <c r="G78" s="15">
        <f>F78*E78</f>
        <v>0</v>
      </c>
    </row>
    <row r="79" spans="1:7" s="9" customFormat="1" ht="21" customHeight="1">
      <c r="A79" s="1"/>
      <c r="B79" s="2"/>
      <c r="C79" s="4" t="s">
        <v>78</v>
      </c>
      <c r="D79" s="2"/>
      <c r="E79" s="40"/>
      <c r="F79" s="3"/>
      <c r="G79" s="3"/>
    </row>
    <row r="80" spans="1:7" s="9" customFormat="1" ht="13.5" customHeight="1">
      <c r="A80" s="16"/>
      <c r="B80" s="17"/>
      <c r="C80" s="17" t="s">
        <v>121</v>
      </c>
      <c r="D80" s="17"/>
      <c r="E80" s="41">
        <f>20*10</f>
        <v>200</v>
      </c>
      <c r="F80" s="19"/>
      <c r="G80" s="19"/>
    </row>
    <row r="81" spans="1:7" s="9" customFormat="1" ht="13.5" customHeight="1">
      <c r="A81" s="24"/>
      <c r="B81" s="25"/>
      <c r="C81" s="25" t="s">
        <v>20</v>
      </c>
      <c r="D81" s="25"/>
      <c r="E81" s="43">
        <f>E80</f>
        <v>200</v>
      </c>
      <c r="F81" s="26"/>
      <c r="G81" s="26"/>
    </row>
    <row r="82" spans="1:7" s="9" customFormat="1" ht="24" customHeight="1">
      <c r="A82" s="13">
        <v>29</v>
      </c>
      <c r="B82" s="14" t="s">
        <v>125</v>
      </c>
      <c r="C82" s="20" t="s">
        <v>126</v>
      </c>
      <c r="D82" s="14" t="s">
        <v>85</v>
      </c>
      <c r="E82" s="39">
        <v>5</v>
      </c>
      <c r="F82" s="15"/>
      <c r="G82" s="15">
        <f>F82*E82</f>
        <v>0</v>
      </c>
    </row>
    <row r="83" spans="1:7" s="9" customFormat="1" ht="21" customHeight="1">
      <c r="A83" s="1"/>
      <c r="B83" s="2"/>
      <c r="C83" s="4" t="s">
        <v>130</v>
      </c>
      <c r="D83" s="2"/>
      <c r="E83" s="40"/>
      <c r="F83" s="3"/>
      <c r="G83" s="3"/>
    </row>
    <row r="84" spans="1:7" s="9" customFormat="1" ht="24" customHeight="1">
      <c r="A84" s="13">
        <v>30</v>
      </c>
      <c r="B84" s="14" t="s">
        <v>52</v>
      </c>
      <c r="C84" s="14" t="s">
        <v>53</v>
      </c>
      <c r="D84" s="14" t="s">
        <v>18</v>
      </c>
      <c r="E84" s="39">
        <f>E87</f>
        <v>75</v>
      </c>
      <c r="F84" s="15"/>
      <c r="G84" s="15">
        <f>F84*E84</f>
        <v>0</v>
      </c>
    </row>
    <row r="85" spans="1:7" s="9" customFormat="1" ht="11.25" customHeight="1">
      <c r="A85" s="1"/>
      <c r="B85" s="2"/>
      <c r="C85" s="4" t="s">
        <v>81</v>
      </c>
      <c r="D85" s="2"/>
      <c r="E85" s="40"/>
      <c r="F85" s="3"/>
      <c r="G85" s="3"/>
    </row>
    <row r="86" spans="1:7" s="9" customFormat="1" ht="13.5" customHeight="1">
      <c r="A86" s="16"/>
      <c r="B86" s="17"/>
      <c r="C86" s="17" t="s">
        <v>122</v>
      </c>
      <c r="D86" s="17"/>
      <c r="E86" s="41">
        <f>25*3</f>
        <v>75</v>
      </c>
      <c r="F86" s="19"/>
      <c r="G86" s="19"/>
    </row>
    <row r="87" spans="1:7" s="9" customFormat="1" ht="13.5" customHeight="1">
      <c r="A87" s="24"/>
      <c r="B87" s="25"/>
      <c r="C87" s="25" t="s">
        <v>20</v>
      </c>
      <c r="D87" s="25"/>
      <c r="E87" s="43">
        <f>E86</f>
        <v>75</v>
      </c>
      <c r="F87" s="26"/>
      <c r="G87" s="26"/>
    </row>
    <row r="88" spans="1:7" s="9" customFormat="1" ht="13.5" customHeight="1">
      <c r="A88" s="21">
        <v>31</v>
      </c>
      <c r="B88" s="22" t="s">
        <v>54</v>
      </c>
      <c r="C88" s="22" t="s">
        <v>55</v>
      </c>
      <c r="D88" s="22" t="s">
        <v>18</v>
      </c>
      <c r="E88" s="42">
        <f>ROUND(E87*1.05,0)</f>
        <v>79</v>
      </c>
      <c r="F88" s="23"/>
      <c r="G88" s="15">
        <f>F88*E88</f>
        <v>0</v>
      </c>
    </row>
    <row r="89" spans="1:7" s="9" customFormat="1" ht="27" customHeight="1">
      <c r="A89" s="10"/>
      <c r="B89" s="11" t="s">
        <v>56</v>
      </c>
      <c r="C89" s="11" t="s">
        <v>57</v>
      </c>
      <c r="D89" s="11"/>
      <c r="E89" s="38"/>
      <c r="F89" s="12"/>
      <c r="G89" s="12">
        <f>SUM(G90)</f>
        <v>0</v>
      </c>
    </row>
    <row r="90" spans="1:7" s="9" customFormat="1" ht="24" customHeight="1">
      <c r="A90" s="13">
        <v>32</v>
      </c>
      <c r="B90" s="14" t="s">
        <v>58</v>
      </c>
      <c r="C90" s="14" t="s">
        <v>59</v>
      </c>
      <c r="D90" s="14" t="s">
        <v>26</v>
      </c>
      <c r="E90" s="39">
        <v>280</v>
      </c>
      <c r="F90" s="15"/>
      <c r="G90" s="15">
        <f>F90*E90</f>
        <v>0</v>
      </c>
    </row>
    <row r="91" spans="1:7" s="9" customFormat="1" ht="21" customHeight="1">
      <c r="A91" s="10"/>
      <c r="B91" s="11" t="s">
        <v>60</v>
      </c>
      <c r="C91" s="11" t="s">
        <v>61</v>
      </c>
      <c r="D91" s="11"/>
      <c r="E91" s="38"/>
      <c r="F91" s="12"/>
      <c r="G91" s="12">
        <f>G92</f>
        <v>0</v>
      </c>
    </row>
    <row r="92" spans="1:7" s="9" customFormat="1" ht="24.75" customHeight="1">
      <c r="A92" s="10"/>
      <c r="B92" s="11" t="s">
        <v>62</v>
      </c>
      <c r="C92" s="11" t="s">
        <v>61</v>
      </c>
      <c r="D92" s="11"/>
      <c r="E92" s="38"/>
      <c r="F92" s="12"/>
      <c r="G92" s="12">
        <f>SUM(G93:G97)</f>
        <v>0</v>
      </c>
    </row>
    <row r="93" spans="1:7" s="9" customFormat="1" ht="13.5" customHeight="1">
      <c r="A93" s="13">
        <v>33</v>
      </c>
      <c r="B93" s="14" t="s">
        <v>63</v>
      </c>
      <c r="C93" s="14" t="s">
        <v>64</v>
      </c>
      <c r="D93" s="14" t="s">
        <v>44</v>
      </c>
      <c r="E93" s="39">
        <v>1</v>
      </c>
      <c r="F93" s="15"/>
      <c r="G93" s="15">
        <f>F93*E93</f>
        <v>0</v>
      </c>
    </row>
    <row r="94" spans="1:7" s="9" customFormat="1" ht="13.5" customHeight="1">
      <c r="A94" s="13">
        <v>34</v>
      </c>
      <c r="B94" s="14" t="s">
        <v>65</v>
      </c>
      <c r="C94" s="14" t="s">
        <v>66</v>
      </c>
      <c r="D94" s="14" t="s">
        <v>44</v>
      </c>
      <c r="E94" s="39">
        <v>1</v>
      </c>
      <c r="F94" s="15"/>
      <c r="G94" s="15">
        <f>F94*E94</f>
        <v>0</v>
      </c>
    </row>
    <row r="95" spans="1:7" s="9" customFormat="1" ht="13.5" customHeight="1">
      <c r="A95" s="13">
        <v>35</v>
      </c>
      <c r="B95" s="14" t="s">
        <v>67</v>
      </c>
      <c r="C95" s="14" t="s">
        <v>68</v>
      </c>
      <c r="D95" s="14" t="s">
        <v>44</v>
      </c>
      <c r="E95" s="39">
        <v>1</v>
      </c>
      <c r="F95" s="15"/>
      <c r="G95" s="15">
        <f>F95*E95</f>
        <v>0</v>
      </c>
    </row>
    <row r="96" spans="1:7" s="9" customFormat="1" ht="13.5" customHeight="1">
      <c r="A96" s="13">
        <v>36</v>
      </c>
      <c r="B96" s="49" t="s">
        <v>69</v>
      </c>
      <c r="C96" s="14" t="s">
        <v>123</v>
      </c>
      <c r="D96" s="14" t="s">
        <v>44</v>
      </c>
      <c r="E96" s="39">
        <v>1</v>
      </c>
      <c r="F96" s="15"/>
      <c r="G96" s="15">
        <f>F96*E96</f>
        <v>0</v>
      </c>
    </row>
    <row r="97" spans="1:7" s="9" customFormat="1" ht="13.5" customHeight="1">
      <c r="A97" s="13">
        <v>37</v>
      </c>
      <c r="B97" s="49" t="s">
        <v>124</v>
      </c>
      <c r="C97" s="14" t="s">
        <v>70</v>
      </c>
      <c r="D97" s="14" t="s">
        <v>44</v>
      </c>
      <c r="E97" s="39">
        <v>1</v>
      </c>
      <c r="F97" s="15"/>
      <c r="G97" s="15">
        <f>F97*E97</f>
        <v>0</v>
      </c>
    </row>
    <row r="98" spans="1:7" s="9" customFormat="1" ht="21" customHeight="1">
      <c r="A98" s="28"/>
      <c r="B98" s="5"/>
      <c r="C98" s="6" t="s">
        <v>72</v>
      </c>
      <c r="D98" s="7"/>
      <c r="E98" s="44"/>
      <c r="F98" s="8"/>
      <c r="G98" s="37">
        <f>G8+G91</f>
        <v>0</v>
      </c>
    </row>
  </sheetData>
  <sheetProtection/>
  <mergeCells count="2">
    <mergeCell ref="A2:G3"/>
    <mergeCell ref="A1:G1"/>
  </mergeCells>
  <printOptions/>
  <pageMargins left="0.39370079040527345" right="0.39370079040527345" top="0.7874015808105469" bottom="0.7874015808105469" header="0" footer="0"/>
  <pageSetup fitToHeight="0" fitToWidth="1" horizontalDpi="600" verticalDpi="600" orientation="portrait" paperSize="9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Mikroregion Čáslavsko</dc:creator>
  <cp:keywords/>
  <dc:description/>
  <cp:lastModifiedBy>ja</cp:lastModifiedBy>
  <cp:lastPrinted>2022-05-25T19:25:19Z</cp:lastPrinted>
  <dcterms:created xsi:type="dcterms:W3CDTF">2018-02-22T19:42:29Z</dcterms:created>
  <dcterms:modified xsi:type="dcterms:W3CDTF">2023-06-29T10:03:20Z</dcterms:modified>
  <cp:category/>
  <cp:version/>
  <cp:contentType/>
  <cp:contentStatus/>
</cp:coreProperties>
</file>